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4355" windowHeight="154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<sst xmlns="http://schemas.openxmlformats.org/spreadsheetml/2006/main" count="39" uniqueCount="39">
  <si>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Note: These settings can be hidden by clicking on dashed box to the left of row heading 17.  Once hidden, click the "+" symbol to unhide.</t>
  </si>
  <si>
    <t>*** PLEASE NOTE:  This tool is for estimation purposes only.  Use at your discretion  ***</t>
  </si>
  <si>
    <t>Acceptable Blood Sugar Swing:</t>
  </si>
  <si>
    <t>Total Estimated Bolus:</t>
  </si>
  <si>
    <t>Step 3: Calculate TAG</t>
  </si>
  <si>
    <t>RESULTS</t>
  </si>
  <si>
    <t>Step 2:  Address Current Blood Sugar</t>
  </si>
  <si>
    <t>Step 1:  Enter Personal &amp; TAG Settings</t>
  </si>
  <si>
    <t>Protein Percentage:</t>
  </si>
  <si>
    <t>Protein:</t>
  </si>
  <si>
    <t>Fat:</t>
  </si>
  <si>
    <t>Estimated Duration for Bolus:</t>
  </si>
  <si>
    <t>Fat Percentage:</t>
  </si>
  <si>
    <t>Personal Settings</t>
  </si>
  <si>
    <t>Totals:</t>
  </si>
  <si>
    <t>TAG:</t>
  </si>
  <si>
    <t>Current Blood Sugar:</t>
  </si>
  <si>
    <t>Estimated Correction Bolus:</t>
  </si>
  <si>
    <t>Blood Sugar Correction:</t>
  </si>
  <si>
    <t>Carbs:</t>
  </si>
  <si>
    <t>Units</t>
  </si>
  <si>
    <t>hours</t>
  </si>
  <si>
    <t>TAG Settings</t>
  </si>
  <si>
    <t>Protein/Fat Bolus:</t>
  </si>
  <si>
    <t>Food</t>
  </si>
  <si>
    <t>Carb-Fiber (g)</t>
  </si>
  <si>
    <t>Protein (g)</t>
  </si>
  <si>
    <t>Fat (g)</t>
  </si>
  <si>
    <t>Insulin Sensitivity Factor = 1:</t>
  </si>
  <si>
    <t>Target Blood Sugar:</t>
  </si>
  <si>
    <t>Insulin:Carb Ratio = 1:</t>
  </si>
  <si>
    <t>Burger</t>
  </si>
  <si>
    <t>Fries</t>
  </si>
  <si>
    <t>BG Ranges</t>
  </si>
  <si>
    <t>Low</t>
  </si>
  <si>
    <t>High</t>
  </si>
  <si>
    <t>Rate of Delivery</t>
  </si>
  <si>
    <t>In Range</t>
  </si>
  <si>
    <t>Rate of Delivery Per Hour: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</si>
</sst>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u val="single"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i/>
      <sz val="10"/>
      <color indexed="23"/>
      <name val="Verdana"/>
      <family val="0"/>
    </font>
    <font>
      <b/>
      <u val="single"/>
      <sz val="10"/>
      <color indexed="12"/>
      <name val="Verdana"/>
      <family val="0"/>
    </font>
    <font>
      <b/>
      <u val="single"/>
      <sz val="10"/>
      <color indexed="14"/>
      <name val="Verdana"/>
      <family val="0"/>
    </font>
    <font>
      <sz val="10"/>
      <color indexed="53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left"/>
    </xf>
    <xf numFmtId="164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8" fillId="3" borderId="0" xfId="0" applyFont="1" applyFill="1" applyAlignment="1">
      <alignment/>
    </xf>
    <xf numFmtId="2" fontId="0" fillId="3" borderId="0" xfId="0" applyNumberFormat="1" applyFill="1" applyAlignment="1">
      <alignment/>
    </xf>
    <xf numFmtId="0" fontId="2" fillId="3" borderId="0" xfId="0" applyFont="1" applyFill="1" applyAlignment="1">
      <alignment/>
    </xf>
    <xf numFmtId="164" fontId="0" fillId="3" borderId="0" xfId="0" applyNumberFormat="1" applyFill="1" applyAlignment="1">
      <alignment/>
    </xf>
    <xf numFmtId="164" fontId="2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/>
    </xf>
    <xf numFmtId="0" fontId="0" fillId="3" borderId="2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9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164" fontId="1" fillId="5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4" borderId="0" xfId="0" applyFont="1" applyFill="1" applyAlignment="1">
      <alignment/>
    </xf>
    <xf numFmtId="0" fontId="2" fillId="3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" fillId="4" borderId="0" xfId="0" applyFont="1" applyFill="1" applyAlignment="1">
      <alignment horizontal="center" vertical="center"/>
    </xf>
    <xf numFmtId="0" fontId="0" fillId="4" borderId="1" xfId="0" applyFill="1" applyBorder="1" applyAlignment="1" applyProtection="1">
      <alignment horizontal="center"/>
      <protection locked="0"/>
    </xf>
    <xf numFmtId="9" fontId="0" fillId="4" borderId="1" xfId="2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4" borderId="1" xfId="0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zoomScale="91" zoomScaleNormal="91" workbookViewId="0" topLeftCell="A1">
      <selection activeCell="B5" sqref="B5"/>
    </sheetView>
  </sheetViews>
  <sheetFormatPr defaultColWidth="9.00390625" defaultRowHeight="12.75" outlineLevelRow="1"/>
  <cols>
    <col min="1" max="1" width="27.75390625" style="3" customWidth="1"/>
    <col min="2" max="2" width="12.875" style="3" customWidth="1"/>
    <col min="3" max="3" width="10.75390625" style="3" customWidth="1"/>
    <col min="4" max="4" width="10.25390625" style="3" customWidth="1"/>
    <col min="5" max="5" width="15.75390625" style="3" customWidth="1"/>
    <col min="6" max="16384" width="10.75390625" style="3" customWidth="1"/>
  </cols>
  <sheetData>
    <row r="1" ht="12.75">
      <c r="A1" s="25" t="s">
        <v>7</v>
      </c>
    </row>
    <row r="2" spans="1:5" ht="25.5" customHeight="1">
      <c r="A2" s="32" t="s">
        <v>0</v>
      </c>
      <c r="B2" s="33"/>
      <c r="C2" s="33"/>
      <c r="D2" s="33"/>
      <c r="E2" s="33"/>
    </row>
    <row r="3" spans="1:5" ht="12.75" customHeight="1" outlineLevel="1">
      <c r="A3" s="24"/>
      <c r="B3" s="24"/>
      <c r="C3" s="24"/>
      <c r="D3" s="24"/>
      <c r="E3" s="24"/>
    </row>
    <row r="4" ht="12.75" outlineLevel="1">
      <c r="A4" s="2" t="s">
        <v>13</v>
      </c>
    </row>
    <row r="5" spans="1:2" ht="12.75" outlineLevel="1">
      <c r="A5" s="4" t="s">
        <v>30</v>
      </c>
      <c r="B5" s="35">
        <v>11</v>
      </c>
    </row>
    <row r="6" spans="1:2" ht="12.75" outlineLevel="1">
      <c r="A6" s="4" t="s">
        <v>28</v>
      </c>
      <c r="B6" s="35">
        <v>30</v>
      </c>
    </row>
    <row r="7" spans="1:2" ht="12.75" outlineLevel="1">
      <c r="A7" s="4" t="s">
        <v>29</v>
      </c>
      <c r="B7" s="35">
        <v>85</v>
      </c>
    </row>
    <row r="8" spans="1:2" ht="12.75" outlineLevel="1">
      <c r="A8" s="4" t="s">
        <v>2</v>
      </c>
      <c r="B8" s="35">
        <v>40</v>
      </c>
    </row>
    <row r="9" spans="1:2" ht="12.75" outlineLevel="1">
      <c r="A9" s="4"/>
      <c r="B9" s="5"/>
    </row>
    <row r="10" spans="1:2" ht="12.75" outlineLevel="1">
      <c r="A10" s="6" t="s">
        <v>22</v>
      </c>
      <c r="B10" s="5"/>
    </row>
    <row r="11" spans="1:2" ht="12.75" outlineLevel="1">
      <c r="A11" s="4" t="s">
        <v>8</v>
      </c>
      <c r="B11" s="36">
        <v>0.4</v>
      </c>
    </row>
    <row r="12" spans="1:2" ht="12.75" outlineLevel="1">
      <c r="A12" s="4" t="s">
        <v>12</v>
      </c>
      <c r="B12" s="36">
        <v>0.4</v>
      </c>
    </row>
    <row r="13" spans="1:2" ht="12.75" outlineLevel="1">
      <c r="A13" s="4" t="s">
        <v>38</v>
      </c>
      <c r="B13" s="22">
        <f>VLOOKUP(TRUE,D17:H21,2,FALSE)</f>
        <v>1.3</v>
      </c>
    </row>
    <row r="14" ht="12.75" outlineLevel="1"/>
    <row r="15" spans="2:5" ht="12.75" outlineLevel="1">
      <c r="B15" s="34" t="s">
        <v>33</v>
      </c>
      <c r="C15" s="34"/>
      <c r="D15" s="31" t="s">
        <v>37</v>
      </c>
      <c r="E15" s="31" t="s">
        <v>36</v>
      </c>
    </row>
    <row r="16" spans="2:3" ht="12.75" outlineLevel="1">
      <c r="B16" s="5" t="s">
        <v>34</v>
      </c>
      <c r="C16" s="5" t="s">
        <v>35</v>
      </c>
    </row>
    <row r="17" spans="2:5" ht="12.75" outlineLevel="1">
      <c r="B17" s="37">
        <v>60</v>
      </c>
      <c r="C17" s="37">
        <v>84</v>
      </c>
      <c r="D17" s="30" t="b">
        <f>AND(IF($B$29&gt;=$B17,(IF($B$29&lt;=C17,"TRUE","false"))))</f>
        <v>0</v>
      </c>
      <c r="E17" s="38">
        <v>1</v>
      </c>
    </row>
    <row r="18" spans="2:5" ht="12.75" outlineLevel="1">
      <c r="B18" s="37">
        <v>85</v>
      </c>
      <c r="C18" s="37">
        <v>120</v>
      </c>
      <c r="D18" s="30" t="b">
        <f>AND(IF($B$29&gt;=$B18,(IF($B$29&lt;=C18,"TRUE","false"))))</f>
        <v>0</v>
      </c>
      <c r="E18" s="38">
        <v>1.2</v>
      </c>
    </row>
    <row r="19" spans="2:5" ht="12.75" outlineLevel="1">
      <c r="B19" s="37">
        <v>121</v>
      </c>
      <c r="C19" s="37">
        <v>200</v>
      </c>
      <c r="D19" s="30" t="b">
        <f>AND(IF($B$29&gt;=$B19,(IF($B$29&lt;=C19,"TRUE","false"))))</f>
        <v>1</v>
      </c>
      <c r="E19" s="38">
        <v>1.3</v>
      </c>
    </row>
    <row r="20" spans="2:5" ht="12.75" outlineLevel="1">
      <c r="B20" s="37">
        <v>201</v>
      </c>
      <c r="C20" s="37">
        <v>300</v>
      </c>
      <c r="D20" s="30" t="b">
        <f>AND(IF($B$29&gt;=$B20,(IF($B$29&lt;=C20,"TRUE","false"))))</f>
        <v>0</v>
      </c>
      <c r="E20" s="38">
        <v>2</v>
      </c>
    </row>
    <row r="21" spans="2:5" ht="12.75" outlineLevel="1">
      <c r="B21" s="37">
        <v>301</v>
      </c>
      <c r="C21" s="37">
        <v>400</v>
      </c>
      <c r="D21" s="30" t="b">
        <f>AND(IF($B$29&gt;=$B21,(IF($B$29&lt;=C21,"TRUE","false"))))</f>
        <v>0</v>
      </c>
      <c r="E21" s="38">
        <v>2.5</v>
      </c>
    </row>
    <row r="22" ht="12.75" outlineLevel="1"/>
    <row r="23" ht="12.75" outlineLevel="1"/>
    <row r="24" ht="12.75" outlineLevel="1"/>
    <row r="27" ht="12.75">
      <c r="A27" s="25" t="s">
        <v>6</v>
      </c>
    </row>
    <row r="29" spans="1:5" ht="12.75">
      <c r="A29" s="4" t="s">
        <v>16</v>
      </c>
      <c r="B29" s="35">
        <v>125</v>
      </c>
      <c r="C29" s="7" t="str">
        <f>IF(B29="","",IF(B29=B7,"",IF(B29&gt;B7,"Over by","Under By")))</f>
        <v>Over by</v>
      </c>
      <c r="D29" s="8">
        <f>IF(B29="","",IF(B29=B7,0,B29-B7))</f>
        <v>40</v>
      </c>
      <c r="E29" s="3">
        <f>IF(D29&lt;B8,"&lt;-- Acceptable range","")</f>
      </c>
    </row>
    <row r="31" spans="1:2" ht="12.75">
      <c r="A31" s="4" t="s">
        <v>17</v>
      </c>
      <c r="B31" s="9">
        <f>IF(B29="",0,IF(D29&lt;B8,0,D29/B6))</f>
        <v>1.3333333333333333</v>
      </c>
    </row>
    <row r="36" ht="12.75">
      <c r="A36" s="25" t="s">
        <v>4</v>
      </c>
    </row>
    <row r="38" spans="1:4" ht="12.75">
      <c r="A38" s="1" t="s">
        <v>24</v>
      </c>
      <c r="B38" s="28" t="s">
        <v>25</v>
      </c>
      <c r="C38" s="28" t="s">
        <v>26</v>
      </c>
      <c r="D38" s="28" t="s">
        <v>27</v>
      </c>
    </row>
    <row r="39" spans="1:4" ht="12.75">
      <c r="A39" s="39" t="s">
        <v>31</v>
      </c>
      <c r="B39" s="35">
        <v>38</v>
      </c>
      <c r="C39" s="35">
        <v>37</v>
      </c>
      <c r="D39" s="35">
        <v>41</v>
      </c>
    </row>
    <row r="40" spans="1:4" ht="12.75">
      <c r="A40" s="39" t="s">
        <v>32</v>
      </c>
      <c r="B40" s="35">
        <v>54</v>
      </c>
      <c r="C40" s="35">
        <v>7</v>
      </c>
      <c r="D40" s="35">
        <v>18</v>
      </c>
    </row>
    <row r="41" spans="1:4" ht="12.75">
      <c r="A41" s="39"/>
      <c r="B41" s="35"/>
      <c r="C41" s="35"/>
      <c r="D41" s="35"/>
    </row>
    <row r="42" spans="1:4" ht="12.75">
      <c r="A42" s="39"/>
      <c r="B42" s="35"/>
      <c r="C42" s="35"/>
      <c r="D42" s="35"/>
    </row>
    <row r="43" spans="1:4" ht="12.75">
      <c r="A43" s="39"/>
      <c r="B43" s="35"/>
      <c r="C43" s="35"/>
      <c r="D43" s="35"/>
    </row>
    <row r="44" spans="1:4" ht="12.75">
      <c r="A44" s="10" t="s">
        <v>14</v>
      </c>
      <c r="B44" s="20">
        <f>SUM(B39:B43)</f>
        <v>92</v>
      </c>
      <c r="C44" s="20">
        <f>SUM(C39:C43)</f>
        <v>44</v>
      </c>
      <c r="D44" s="20">
        <f>SUM(D39:D43)</f>
        <v>59</v>
      </c>
    </row>
    <row r="45" spans="1:5" ht="12.75">
      <c r="A45" s="10" t="s">
        <v>15</v>
      </c>
      <c r="B45" s="21">
        <f>SUM(B39:B43)</f>
        <v>92</v>
      </c>
      <c r="C45" s="21">
        <f>C44*B11</f>
        <v>17.6</v>
      </c>
      <c r="D45" s="21">
        <f>D44*B12</f>
        <v>23.6</v>
      </c>
      <c r="E45" s="2" t="str">
        <f>CONCATENATE("= ",B45+C45+D45)</f>
        <v>= 133.2</v>
      </c>
    </row>
    <row r="50" ht="12.75">
      <c r="A50" s="26" t="s">
        <v>5</v>
      </c>
    </row>
    <row r="52" spans="1:4" ht="12.75">
      <c r="A52" s="11"/>
      <c r="B52" s="12" t="s">
        <v>20</v>
      </c>
      <c r="D52" s="2"/>
    </row>
    <row r="53" spans="1:4" ht="12.75">
      <c r="A53" s="4" t="s">
        <v>19</v>
      </c>
      <c r="B53" s="13">
        <f>ROUND(B45/B5,1)</f>
        <v>8.4</v>
      </c>
      <c r="C53" s="14" t="str">
        <f>CONCATENATE("&lt;-- ",B45," / ",B5)</f>
        <v>&lt;-- 92 / 11</v>
      </c>
      <c r="D53" s="15"/>
    </row>
    <row r="54" spans="1:4" ht="12.75">
      <c r="A54" s="4" t="s">
        <v>18</v>
      </c>
      <c r="B54" s="13">
        <f>B31</f>
        <v>1.3333333333333333</v>
      </c>
      <c r="D54" s="15"/>
    </row>
    <row r="55" spans="1:3" ht="12.75">
      <c r="A55" s="4" t="s">
        <v>9</v>
      </c>
      <c r="B55" s="13">
        <f>ROUND((C45/B5),1)</f>
        <v>1.6</v>
      </c>
      <c r="C55" s="14" t="str">
        <f>CONCATENATE("&lt;-- ",C44," x ",B11," / ",B5)</f>
        <v>&lt;-- 44 x 0.4 / 11</v>
      </c>
    </row>
    <row r="56" spans="1:4" ht="13.5" thickBot="1">
      <c r="A56" s="4" t="s">
        <v>10</v>
      </c>
      <c r="B56" s="13">
        <f>ROUND(D45/B5,1)</f>
        <v>2.1</v>
      </c>
      <c r="C56" s="14" t="str">
        <f>CONCATENATE("&lt;-- ",D44," x ",B12," / ",B5)</f>
        <v>&lt;-- 59 x 0.4 / 11</v>
      </c>
      <c r="D56" s="2"/>
    </row>
    <row r="57" spans="1:4" ht="13.5" thickBot="1">
      <c r="A57" s="10" t="s">
        <v>3</v>
      </c>
      <c r="B57" s="29">
        <f>SUM(B53:B56)</f>
        <v>13.433333333333334</v>
      </c>
      <c r="D57" s="17"/>
    </row>
    <row r="58" spans="1:4" ht="12.75">
      <c r="A58" s="10"/>
      <c r="B58" s="9"/>
      <c r="D58" s="17"/>
    </row>
    <row r="59" spans="1:4" ht="12.75">
      <c r="A59" s="7" t="s">
        <v>23</v>
      </c>
      <c r="B59" s="23">
        <f>B55+B56</f>
        <v>3.7</v>
      </c>
      <c r="D59" s="17"/>
    </row>
    <row r="60" spans="1:4" ht="12.75">
      <c r="A60" s="10" t="s">
        <v>11</v>
      </c>
      <c r="B60" s="18">
        <f>IF(B59&lt;B13,1,ROUND(B59/B13,1))</f>
        <v>2.8</v>
      </c>
      <c r="C60" s="16" t="s">
        <v>21</v>
      </c>
      <c r="D60" s="19"/>
    </row>
    <row r="61" ht="12.75">
      <c r="D61" s="17"/>
    </row>
    <row r="63" ht="12.75">
      <c r="A63" s="27" t="s">
        <v>1</v>
      </c>
    </row>
  </sheetData>
  <sheetProtection sheet="1" objects="1" scenarios="1" selectLockedCells="1"/>
  <mergeCells count="2">
    <mergeCell ref="A2:E2"/>
    <mergeCell ref="B15:C15"/>
  </mergeCells>
  <conditionalFormatting sqref="D29">
    <cfRule type="cellIs" priority="1" dxfId="0" operator="equal" stopIfTrue="1">
      <formula>0</formula>
    </cfRule>
  </conditionalFormatting>
  <printOptions horizontalCentered="1" verticalCentered="1"/>
  <pageMargins left="0.75" right="0.75" top="1" bottom="1" header="0.5" footer="0.5"/>
  <pageSetup fitToHeight="1" fitToWidth="1" orientation="portrait" scale="88"/>
  <ignoredErrors>
    <ignoredError sqref="B45 B31 B44:D44 C29:D2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b</dc:creator>
  <cp:keywords/>
  <dc:description/>
  <cp:lastModifiedBy>x310rea</cp:lastModifiedBy>
  <dcterms:created xsi:type="dcterms:W3CDTF">2011-03-12T14:54:33Z</dcterms:created>
  <dcterms:modified xsi:type="dcterms:W3CDTF">2011-03-14T17:00:48Z</dcterms:modified>
  <cp:category/>
  <cp:version/>
  <cp:contentType/>
  <cp:contentStatus/>
</cp:coreProperties>
</file>